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CED56832-0067-4741-8D88-FD85372095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aluación de proveedo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1" l="1"/>
  <c r="O17" i="1"/>
  <c r="M17" i="1"/>
  <c r="K17" i="1"/>
  <c r="I17" i="1"/>
  <c r="G17" i="1"/>
  <c r="E17" i="1"/>
  <c r="Q26" i="1"/>
  <c r="Q25" i="1"/>
  <c r="Q24" i="1"/>
  <c r="Q23" i="1"/>
  <c r="Q22" i="1"/>
  <c r="Q21" i="1"/>
  <c r="Q20" i="1"/>
  <c r="Q19" i="1"/>
  <c r="O26" i="1"/>
  <c r="O25" i="1"/>
  <c r="O24" i="1"/>
  <c r="O23" i="1"/>
  <c r="O22" i="1"/>
  <c r="O21" i="1"/>
  <c r="O20" i="1"/>
  <c r="O19" i="1"/>
  <c r="M26" i="1"/>
  <c r="M25" i="1"/>
  <c r="M24" i="1"/>
  <c r="M23" i="1"/>
  <c r="M22" i="1"/>
  <c r="M21" i="1"/>
  <c r="M20" i="1"/>
  <c r="M19" i="1"/>
  <c r="K26" i="1"/>
  <c r="K25" i="1"/>
  <c r="K24" i="1"/>
  <c r="K23" i="1"/>
  <c r="K22" i="1"/>
  <c r="K21" i="1"/>
  <c r="K20" i="1"/>
  <c r="K19" i="1"/>
  <c r="I26" i="1"/>
  <c r="I25" i="1"/>
  <c r="I24" i="1"/>
  <c r="I23" i="1"/>
  <c r="I22" i="1"/>
  <c r="I21" i="1"/>
  <c r="I20" i="1"/>
  <c r="I19" i="1"/>
  <c r="G26" i="1"/>
  <c r="G25" i="1"/>
  <c r="G24" i="1"/>
  <c r="G23" i="1"/>
  <c r="G22" i="1"/>
  <c r="G21" i="1"/>
  <c r="G20" i="1"/>
  <c r="G19" i="1"/>
  <c r="E26" i="1"/>
  <c r="E25" i="1"/>
  <c r="E24" i="1"/>
  <c r="E23" i="1"/>
  <c r="E22" i="1"/>
  <c r="E21" i="1"/>
  <c r="E20" i="1"/>
  <c r="E19" i="1"/>
  <c r="B19" i="1"/>
  <c r="D19" i="1" s="1"/>
  <c r="B20" i="1"/>
  <c r="D20" i="1" s="1"/>
  <c r="B21" i="1"/>
  <c r="D21" i="1" s="1"/>
  <c r="B22" i="1"/>
  <c r="D22" i="1" s="1"/>
  <c r="B23" i="1"/>
  <c r="D23" i="1" s="1"/>
  <c r="B24" i="1"/>
  <c r="D24" i="1" s="1"/>
  <c r="B25" i="1"/>
  <c r="D25" i="1" s="1"/>
  <c r="B26" i="1"/>
  <c r="D26" i="1" s="1"/>
  <c r="E15" i="1"/>
  <c r="C26" i="1" l="1"/>
  <c r="C22" i="1"/>
  <c r="C25" i="1"/>
  <c r="C21" i="1"/>
  <c r="C24" i="1"/>
  <c r="C20" i="1"/>
  <c r="C23" i="1"/>
  <c r="C19" i="1"/>
  <c r="S25" i="1"/>
  <c r="F25" i="1" s="1"/>
  <c r="S19" i="1"/>
  <c r="H19" i="1" s="1"/>
  <c r="S20" i="1"/>
  <c r="F20" i="1" s="1"/>
  <c r="S21" i="1"/>
  <c r="F21" i="1" s="1"/>
  <c r="S22" i="1"/>
  <c r="T22" i="1" s="1"/>
  <c r="S23" i="1"/>
  <c r="F23" i="1" s="1"/>
  <c r="S24" i="1"/>
  <c r="F24" i="1" s="1"/>
  <c r="S26" i="1"/>
  <c r="H26" i="1" s="1"/>
  <c r="P19" i="1" l="1"/>
  <c r="P23" i="1"/>
  <c r="N19" i="1"/>
  <c r="R19" i="1"/>
  <c r="N23" i="1"/>
  <c r="R23" i="1"/>
  <c r="N20" i="1"/>
  <c r="N24" i="1"/>
  <c r="P20" i="1"/>
  <c r="P24" i="1"/>
  <c r="R20" i="1"/>
  <c r="R24" i="1"/>
  <c r="N21" i="1"/>
  <c r="N25" i="1"/>
  <c r="P21" i="1"/>
  <c r="P25" i="1"/>
  <c r="R21" i="1"/>
  <c r="R25" i="1"/>
  <c r="L21" i="1"/>
  <c r="N22" i="1"/>
  <c r="N26" i="1"/>
  <c r="P22" i="1"/>
  <c r="P26" i="1"/>
  <c r="R22" i="1"/>
  <c r="R26" i="1"/>
  <c r="L19" i="1"/>
  <c r="L23" i="1"/>
  <c r="J22" i="1"/>
  <c r="L20" i="1"/>
  <c r="L24" i="1"/>
  <c r="L25" i="1"/>
  <c r="L22" i="1"/>
  <c r="L26" i="1"/>
  <c r="J25" i="1"/>
  <c r="H25" i="1"/>
  <c r="T26" i="1"/>
  <c r="H22" i="1"/>
  <c r="F22" i="1"/>
  <c r="H21" i="1"/>
  <c r="T25" i="1"/>
  <c r="F26" i="1"/>
  <c r="J21" i="1"/>
  <c r="H24" i="1"/>
  <c r="J26" i="1"/>
  <c r="T21" i="1"/>
  <c r="J20" i="1"/>
  <c r="T20" i="1"/>
  <c r="H20" i="1"/>
  <c r="J24" i="1"/>
  <c r="T24" i="1"/>
  <c r="F19" i="1"/>
  <c r="H23" i="1"/>
  <c r="T23" i="1"/>
  <c r="J23" i="1"/>
  <c r="J19" i="1"/>
  <c r="T19" i="1"/>
  <c r="H28" i="1" l="1"/>
  <c r="J8" i="1" s="1"/>
  <c r="T28" i="1"/>
  <c r="J28" i="1"/>
  <c r="J9" i="1" s="1"/>
  <c r="N28" i="1"/>
  <c r="J11" i="1" s="1"/>
  <c r="L28" i="1"/>
  <c r="J10" i="1" s="1"/>
  <c r="P28" i="1"/>
  <c r="J12" i="1" s="1"/>
  <c r="R28" i="1"/>
  <c r="J13" i="1" s="1"/>
  <c r="F28" i="1"/>
  <c r="J7" i="1" s="1"/>
  <c r="K13" i="1" l="1"/>
  <c r="K10" i="1"/>
  <c r="K11" i="1"/>
  <c r="K9" i="1"/>
  <c r="K12" i="1"/>
  <c r="K8" i="1"/>
  <c r="K7" i="1"/>
  <c r="U28" i="1"/>
</calcChain>
</file>

<file path=xl/sharedStrings.xml><?xml version="1.0" encoding="utf-8"?>
<sst xmlns="http://schemas.openxmlformats.org/spreadsheetml/2006/main" count="60" uniqueCount="35">
  <si>
    <t>Indicador</t>
  </si>
  <si>
    <t>UM</t>
  </si>
  <si>
    <t>Tipo (Directo / Inverso)</t>
  </si>
  <si>
    <t>Valor</t>
  </si>
  <si>
    <t>GAP</t>
  </si>
  <si>
    <t>%</t>
  </si>
  <si>
    <t>Inverso</t>
  </si>
  <si>
    <t>Directo</t>
  </si>
  <si>
    <t>Mejor valor</t>
  </si>
  <si>
    <t>Días</t>
  </si>
  <si>
    <t>Proveedor 1</t>
  </si>
  <si>
    <t>Proveedor 2</t>
  </si>
  <si>
    <t>Proveedor 3</t>
  </si>
  <si>
    <t>Proveedor 4</t>
  </si>
  <si>
    <t>Proveedor 5</t>
  </si>
  <si>
    <t>Proveedor 6</t>
  </si>
  <si>
    <t>Proveedor 7</t>
  </si>
  <si>
    <t>World Class o Benchmark</t>
  </si>
  <si>
    <t>ANÁLISIS GAP EVALUACIÓN DE PROVEEDORES DE COMPRAS</t>
  </si>
  <si>
    <t>INDICADORES A EVALUAR</t>
  </si>
  <si>
    <t>% Pedidos entregados a tiempo</t>
  </si>
  <si>
    <t>% Pedidos entregados completo</t>
  </si>
  <si>
    <t>% Pedidos entregados en forma correcta</t>
  </si>
  <si>
    <t>Tiempo promedio de abastecimiento</t>
  </si>
  <si>
    <t>Tiempo promedio de entrega de OC</t>
  </si>
  <si>
    <t>Tipo</t>
  </si>
  <si>
    <t>Plazo de pago al proveedor</t>
  </si>
  <si>
    <t>% Descuento en OC</t>
  </si>
  <si>
    <t>Línea de crédito</t>
  </si>
  <si>
    <t>S/.</t>
  </si>
  <si>
    <t>Peso</t>
  </si>
  <si>
    <t>EVALUACIÓN TOTAL</t>
  </si>
  <si>
    <t>Evaluación</t>
  </si>
  <si>
    <t>Ranking</t>
  </si>
  <si>
    <t>RESUMEN DE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</si>
</sst>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0.0%"/>
  </numFmts>
  <fonts count="13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b/>
      <sz val="9"/>
      <color theme="0" tint="-0.34998626667073579"/>
      <name val="Calibri"/>
      <family val="2"/>
    </font>
    <font>
      <b/>
      <u/>
      <sz val="9"/>
      <color theme="1"/>
      <name val="Calibri"/>
      <family val="2"/>
    </font>
    <font>
      <b/>
      <sz val="9"/>
      <color rgb="FF0070C0"/>
      <name val="Calibri"/>
      <family val="2"/>
    </font>
    <font>
      <b/>
      <sz val="9"/>
      <color rgb="FFFF000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9"/>
      <color theme="0" tint="-0.14999847407452621"/>
      <name val="Calibri"/>
      <family val="2"/>
    </font>
    <font>
      <b/>
      <u/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0" xfId="0" applyFont="1"/>
    <xf numFmtId="4" fontId="4" fillId="6" borderId="1" xfId="1" applyNumberFormat="1" applyFont="1" applyFill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9" fontId="3" fillId="9" borderId="0" xfId="0" applyNumberFormat="1" applyFont="1" applyFill="1"/>
    <xf numFmtId="9" fontId="3" fillId="0" borderId="0" xfId="1" applyFont="1"/>
    <xf numFmtId="165" fontId="4" fillId="0" borderId="1" xfId="2" applyNumberFormat="1" applyFont="1" applyBorder="1"/>
    <xf numFmtId="166" fontId="4" fillId="0" borderId="1" xfId="1" applyNumberFormat="1" applyFont="1" applyBorder="1"/>
    <xf numFmtId="9" fontId="4" fillId="0" borderId="1" xfId="1" applyFont="1" applyBorder="1"/>
    <xf numFmtId="165" fontId="4" fillId="10" borderId="1" xfId="2" applyNumberFormat="1" applyFont="1" applyFill="1" applyBorder="1"/>
    <xf numFmtId="4" fontId="4" fillId="10" borderId="1" xfId="1" applyNumberFormat="1" applyFont="1" applyFill="1" applyBorder="1"/>
    <xf numFmtId="166" fontId="4" fillId="10" borderId="1" xfId="1" applyNumberFormat="1" applyFont="1" applyFill="1" applyBorder="1"/>
    <xf numFmtId="9" fontId="4" fillId="10" borderId="1" xfId="1" applyFont="1" applyFill="1" applyBorder="1"/>
    <xf numFmtId="0" fontId="9" fillId="0" borderId="0" xfId="0" applyFont="1" applyAlignment="1">
      <alignment horizontal="right" indent="1"/>
    </xf>
    <xf numFmtId="9" fontId="10" fillId="0" borderId="0" xfId="1" applyFont="1" applyFill="1" applyBorder="1"/>
    <xf numFmtId="9" fontId="11" fillId="0" borderId="0" xfId="0" applyNumberFormat="1" applyFont="1"/>
    <xf numFmtId="0" fontId="12" fillId="0" borderId="0" xfId="0" applyFont="1"/>
    <xf numFmtId="0" fontId="3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3">
    <cellStyle name="Millares" xfId="2" builtinId="3"/>
    <cellStyle name="Normal" xfId="0" builtinId="0"/>
    <cellStyle name="Porcentaje" xfId="1" builtinId="5"/>
  </cellStyles>
  <dxfs count="11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'Evaluación de proveedores'!$E$17</c:f>
              <c:strCache>
                <c:ptCount val="1"/>
                <c:pt idx="0">
                  <c:v>Proveedor 1</c:v>
                </c:pt>
              </c:strCache>
            </c:strRef>
          </c:tx>
          <c:marker>
            <c:symbol val="none"/>
          </c:marker>
          <c:cat>
            <c:strRef>
              <c:f>'Evaluación de proveedores'!$B$19:$B$26</c:f>
              <c:strCache>
                <c:ptCount val="8"/>
                <c:pt idx="0">
                  <c:v>Plazo de pago al proveedor</c:v>
                </c:pt>
                <c:pt idx="1">
                  <c:v>% Pedidos entregados en forma correcta</c:v>
                </c:pt>
                <c:pt idx="2">
                  <c:v>% Pedidos entregados completo</c:v>
                </c:pt>
                <c:pt idx="3">
                  <c:v>% Pedidos entregados a tiempo</c:v>
                </c:pt>
                <c:pt idx="4">
                  <c:v>Tiempo promedio de abastecimiento</c:v>
                </c:pt>
                <c:pt idx="5">
                  <c:v>Tiempo promedio de entrega de OC</c:v>
                </c:pt>
                <c:pt idx="6">
                  <c:v>% Descuento en OC</c:v>
                </c:pt>
                <c:pt idx="7">
                  <c:v>Línea de crédito</c:v>
                </c:pt>
              </c:strCache>
            </c:strRef>
          </c:cat>
          <c:val>
            <c:numRef>
              <c:f>'Evaluación de proveedores'!$F$19:$F$26</c:f>
              <c:numCache>
                <c:formatCode>#,##0.00</c:formatCode>
                <c:ptCount val="8"/>
                <c:pt idx="0">
                  <c:v>0.61818181818181817</c:v>
                </c:pt>
                <c:pt idx="1">
                  <c:v>0.86512118018967332</c:v>
                </c:pt>
                <c:pt idx="2">
                  <c:v>0.91113490364025684</c:v>
                </c:pt>
                <c:pt idx="3">
                  <c:v>0.87107258938244858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0.82154329187296216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B0-4C76-ACD3-F5A5CFB1909B}"/>
            </c:ext>
          </c:extLst>
        </c:ser>
        <c:ser>
          <c:idx val="1"/>
          <c:order val="1"/>
          <c:tx>
            <c:strRef>
              <c:f>'Evaluación de proveedores'!$G$17</c:f>
              <c:strCache>
                <c:ptCount val="1"/>
                <c:pt idx="0">
                  <c:v>Proveedor 2</c:v>
                </c:pt>
              </c:strCache>
            </c:strRef>
          </c:tx>
          <c:marker>
            <c:symbol val="none"/>
          </c:marker>
          <c:cat>
            <c:strRef>
              <c:f>'Evaluación de proveedores'!$B$19:$B$26</c:f>
              <c:strCache>
                <c:ptCount val="8"/>
                <c:pt idx="0">
                  <c:v>Plazo de pago al proveedor</c:v>
                </c:pt>
                <c:pt idx="1">
                  <c:v>% Pedidos entregados en forma correcta</c:v>
                </c:pt>
                <c:pt idx="2">
                  <c:v>% Pedidos entregados completo</c:v>
                </c:pt>
                <c:pt idx="3">
                  <c:v>% Pedidos entregados a tiempo</c:v>
                </c:pt>
                <c:pt idx="4">
                  <c:v>Tiempo promedio de abastecimiento</c:v>
                </c:pt>
                <c:pt idx="5">
                  <c:v>Tiempo promedio de entrega de OC</c:v>
                </c:pt>
                <c:pt idx="6">
                  <c:v>% Descuento en OC</c:v>
                </c:pt>
                <c:pt idx="7">
                  <c:v>Línea de crédito</c:v>
                </c:pt>
              </c:strCache>
            </c:strRef>
          </c:cat>
          <c:val>
            <c:numRef>
              <c:f>'Evaluación de proveedores'!$H$19:$H$26</c:f>
              <c:numCache>
                <c:formatCode>#,##0.00</c:formatCode>
                <c:ptCount val="8"/>
                <c:pt idx="0">
                  <c:v>0.8</c:v>
                </c:pt>
                <c:pt idx="1">
                  <c:v>0.92518440463645946</c:v>
                </c:pt>
                <c:pt idx="2">
                  <c:v>0.95610278372591007</c:v>
                </c:pt>
                <c:pt idx="3">
                  <c:v>0.98049837486457203</c:v>
                </c:pt>
                <c:pt idx="4">
                  <c:v>0</c:v>
                </c:pt>
                <c:pt idx="5">
                  <c:v>1</c:v>
                </c:pt>
                <c:pt idx="6">
                  <c:v>0.75</c:v>
                </c:pt>
                <c:pt idx="7">
                  <c:v>0.79599082236444874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B0-4C76-ACD3-F5A5CFB1909B}"/>
            </c:ext>
          </c:extLst>
        </c:ser>
        <c:ser>
          <c:idx val="2"/>
          <c:order val="2"/>
          <c:tx>
            <c:strRef>
              <c:f>'Evaluación de proveedores'!$I$17</c:f>
              <c:strCache>
                <c:ptCount val="1"/>
                <c:pt idx="0">
                  <c:v>Proveedor 3</c:v>
                </c:pt>
              </c:strCache>
            </c:strRef>
          </c:tx>
          <c:marker>
            <c:symbol val="none"/>
          </c:marker>
          <c:cat>
            <c:strRef>
              <c:f>'Evaluación de proveedores'!$B$19:$B$26</c:f>
              <c:strCache>
                <c:ptCount val="8"/>
                <c:pt idx="0">
                  <c:v>Plazo de pago al proveedor</c:v>
                </c:pt>
                <c:pt idx="1">
                  <c:v>% Pedidos entregados en forma correcta</c:v>
                </c:pt>
                <c:pt idx="2">
                  <c:v>% Pedidos entregados completo</c:v>
                </c:pt>
                <c:pt idx="3">
                  <c:v>% Pedidos entregados a tiempo</c:v>
                </c:pt>
                <c:pt idx="4">
                  <c:v>Tiempo promedio de abastecimiento</c:v>
                </c:pt>
                <c:pt idx="5">
                  <c:v>Tiempo promedio de entrega de OC</c:v>
                </c:pt>
                <c:pt idx="6">
                  <c:v>% Descuento en OC</c:v>
                </c:pt>
                <c:pt idx="7">
                  <c:v>Línea de crédito</c:v>
                </c:pt>
              </c:strCache>
            </c:strRef>
          </c:cat>
          <c:val>
            <c:numRef>
              <c:f>'Evaluación de proveedores'!$J$19:$J$26</c:f>
              <c:numCache>
                <c:formatCode>#,##0.00</c:formatCode>
                <c:ptCount val="8"/>
                <c:pt idx="0">
                  <c:v>0.54545454545454541</c:v>
                </c:pt>
                <c:pt idx="1">
                  <c:v>0.84615384615384626</c:v>
                </c:pt>
                <c:pt idx="2">
                  <c:v>0.89400428265524612</c:v>
                </c:pt>
                <c:pt idx="3">
                  <c:v>0.98699891657638139</c:v>
                </c:pt>
                <c:pt idx="4">
                  <c:v>1</c:v>
                </c:pt>
                <c:pt idx="5">
                  <c:v>0.8</c:v>
                </c:pt>
                <c:pt idx="6">
                  <c:v>1</c:v>
                </c:pt>
                <c:pt idx="7">
                  <c:v>0.5546914623837701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B0-4C76-ACD3-F5A5CFB1909B}"/>
            </c:ext>
          </c:extLst>
        </c:ser>
        <c:ser>
          <c:idx val="3"/>
          <c:order val="3"/>
          <c:tx>
            <c:strRef>
              <c:f>'Evaluación de proveedores'!$K$17</c:f>
              <c:strCache>
                <c:ptCount val="1"/>
                <c:pt idx="0">
                  <c:v>Proveedor 4</c:v>
                </c:pt>
              </c:strCache>
            </c:strRef>
          </c:tx>
          <c:marker>
            <c:symbol val="none"/>
          </c:marker>
          <c:val>
            <c:numRef>
              <c:f>'Evaluación de proveedores'!$L$19:$L$26</c:f>
              <c:numCache>
                <c:formatCode>#,##0.00</c:formatCode>
                <c:ptCount val="8"/>
                <c:pt idx="0">
                  <c:v>0.78181818181818186</c:v>
                </c:pt>
                <c:pt idx="1">
                  <c:v>1</c:v>
                </c:pt>
                <c:pt idx="2">
                  <c:v>1</c:v>
                </c:pt>
                <c:pt idx="3">
                  <c:v>0.94907908992416035</c:v>
                </c:pt>
                <c:pt idx="4">
                  <c:v>0</c:v>
                </c:pt>
                <c:pt idx="5">
                  <c:v>0.6</c:v>
                </c:pt>
                <c:pt idx="6">
                  <c:v>0.95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B0-4C76-ACD3-F5A5CFB1909B}"/>
            </c:ext>
          </c:extLst>
        </c:ser>
        <c:ser>
          <c:idx val="4"/>
          <c:order val="4"/>
          <c:tx>
            <c:strRef>
              <c:f>'Evaluación de proveedores'!$M$17</c:f>
              <c:strCache>
                <c:ptCount val="1"/>
                <c:pt idx="0">
                  <c:v>Proveedor 5</c:v>
                </c:pt>
              </c:strCache>
            </c:strRef>
          </c:tx>
          <c:marker>
            <c:symbol val="none"/>
          </c:marker>
          <c:val>
            <c:numRef>
              <c:f>'Evaluación de proveedores'!$N$19:$N$26</c:f>
              <c:numCache>
                <c:formatCode>#,##0.00</c:formatCode>
                <c:ptCount val="8"/>
                <c:pt idx="0">
                  <c:v>0.8727272727272728</c:v>
                </c:pt>
                <c:pt idx="1">
                  <c:v>0.89989462592202318</c:v>
                </c:pt>
                <c:pt idx="2">
                  <c:v>0.96145610278372584</c:v>
                </c:pt>
                <c:pt idx="3">
                  <c:v>1</c:v>
                </c:pt>
                <c:pt idx="4">
                  <c:v>0</c:v>
                </c:pt>
                <c:pt idx="5">
                  <c:v>0.8</c:v>
                </c:pt>
                <c:pt idx="6">
                  <c:v>0.55000000000000004</c:v>
                </c:pt>
                <c:pt idx="7">
                  <c:v>0.38050960028982006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B0-4C76-ACD3-F5A5CFB1909B}"/>
            </c:ext>
          </c:extLst>
        </c:ser>
        <c:ser>
          <c:idx val="5"/>
          <c:order val="5"/>
          <c:tx>
            <c:strRef>
              <c:f>'Evaluación de proveedores'!$O$17</c:f>
              <c:strCache>
                <c:ptCount val="1"/>
                <c:pt idx="0">
                  <c:v>Proveedor 6</c:v>
                </c:pt>
              </c:strCache>
            </c:strRef>
          </c:tx>
          <c:marker>
            <c:symbol val="none"/>
          </c:marker>
          <c:val>
            <c:numRef>
              <c:f>'Evaluación de proveedores'!$P$19:$P$26</c:f>
              <c:numCache>
                <c:formatCode>#,##0.00</c:formatCode>
                <c:ptCount val="8"/>
                <c:pt idx="0">
                  <c:v>1</c:v>
                </c:pt>
                <c:pt idx="1">
                  <c:v>0.90094836670179135</c:v>
                </c:pt>
                <c:pt idx="2">
                  <c:v>0.86402569593147749</c:v>
                </c:pt>
                <c:pt idx="3">
                  <c:v>0.95341278439869981</c:v>
                </c:pt>
                <c:pt idx="4">
                  <c:v>0</c:v>
                </c:pt>
                <c:pt idx="5">
                  <c:v>1</c:v>
                </c:pt>
                <c:pt idx="6">
                  <c:v>0.5</c:v>
                </c:pt>
                <c:pt idx="7">
                  <c:v>0.29957734573119188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B0-4C76-ACD3-F5A5CFB1909B}"/>
            </c:ext>
          </c:extLst>
        </c:ser>
        <c:ser>
          <c:idx val="6"/>
          <c:order val="6"/>
          <c:tx>
            <c:strRef>
              <c:f>'Evaluación de proveedores'!$Q$17</c:f>
              <c:strCache>
                <c:ptCount val="1"/>
                <c:pt idx="0">
                  <c:v>Proveedor 7</c:v>
                </c:pt>
              </c:strCache>
            </c:strRef>
          </c:tx>
          <c:marker>
            <c:symbol val="none"/>
          </c:marker>
          <c:val>
            <c:numRef>
              <c:f>'Evaluación de proveedores'!$R$19:$R$26</c:f>
              <c:numCache>
                <c:formatCode>#,##0.00</c:formatCode>
                <c:ptCount val="8"/>
                <c:pt idx="0">
                  <c:v>0.58181818181818179</c:v>
                </c:pt>
                <c:pt idx="1">
                  <c:v>0.96733403582718658</c:v>
                </c:pt>
                <c:pt idx="2">
                  <c:v>0.86937901498929337</c:v>
                </c:pt>
                <c:pt idx="3">
                  <c:v>0.9544962080173347</c:v>
                </c:pt>
                <c:pt idx="4">
                  <c:v>0</c:v>
                </c:pt>
                <c:pt idx="5">
                  <c:v>0</c:v>
                </c:pt>
                <c:pt idx="6">
                  <c:v>0.35</c:v>
                </c:pt>
                <c:pt idx="7">
                  <c:v>0.51269170390049512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B0-4C76-ACD3-F5A5CFB19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800640"/>
        <c:axId val="86822912"/>
      </c:radarChart>
      <c:catAx>
        <c:axId val="86800640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PE"/>
          </a:p>
        </c:txPr>
        <c:crossAx val="86822912"/>
        <c:crosses val="autoZero"/>
        <c:auto val="1"/>
        <c:lblAlgn val="ctr"/>
        <c:lblOffset val="100"/>
        <c:noMultiLvlLbl val="0"/>
      </c:catAx>
      <c:valAx>
        <c:axId val="868229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cross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es-PE"/>
          </a:p>
        </c:txPr>
        <c:crossAx val="86800640"/>
        <c:crosses val="autoZero"/>
        <c:crossBetween val="between"/>
      </c:valAx>
      <c:spPr>
        <a:noFill/>
      </c:spPr>
    </c:plotArea>
    <c:legend>
      <c:legendPos val="t"/>
      <c:overlay val="0"/>
      <c:spPr>
        <a:solidFill>
          <a:schemeClr val="accent6">
            <a:lumMod val="60000"/>
            <a:lumOff val="40000"/>
          </a:schemeClr>
        </a:solidFill>
        <a:ln>
          <a:solidFill>
            <a:schemeClr val="accent4">
              <a:lumMod val="75000"/>
            </a:schemeClr>
          </a:solidFill>
        </a:ln>
      </c:spPr>
      <c:txPr>
        <a:bodyPr/>
        <a:lstStyle/>
        <a:p>
          <a:pPr>
            <a:defRPr sz="800" b="1"/>
          </a:pPr>
          <a:endParaRPr lang="es-PE"/>
        </a:p>
      </c:txPr>
    </c:legend>
    <c:plotVisOnly val="1"/>
    <c:dispBlanksAs val="gap"/>
    <c:showDLblsOverMax val="0"/>
  </c:chart>
  <c:spPr>
    <a:solidFill>
      <a:srgbClr val="FFFF99"/>
    </a:solidFill>
    <a:ln>
      <a:solidFill>
        <a:srgbClr val="FF0000"/>
      </a:solidFill>
    </a:ln>
  </c:spPr>
  <c:txPr>
    <a:bodyPr/>
    <a:lstStyle/>
    <a:p>
      <a:pPr>
        <a:defRPr sz="800"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proveedores'!$B$19</c:f>
              <c:strCache>
                <c:ptCount val="1"/>
                <c:pt idx="0">
                  <c:v>Plazo de pago al proveedor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EFE7-43E7-9F6B-8D7F2CA5C2F4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Proveedor 1</c:v>
                </c:pt>
                <c:pt idx="1">
                  <c:v>Proveedor 2</c:v>
                </c:pt>
                <c:pt idx="2">
                  <c:v>Proveedor 3</c:v>
                </c:pt>
                <c:pt idx="3">
                  <c:v>Proveedor 4</c:v>
                </c:pt>
                <c:pt idx="4">
                  <c:v>Proveedor 5</c:v>
                </c:pt>
                <c:pt idx="5">
                  <c:v>Proveedor 6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proveedores'!$E$19,'Evaluación de proveedores'!$G$19,'Evaluación de proveedores'!$I$19,'Evaluación de proveedores'!$K$19,'Evaluación de proveedores'!$M$19,'Evaluación de proveedores'!$O$19,'Evaluación de proveedores'!$Q$19,'Evaluación de proveedores'!$S$19)</c:f>
              <c:numCache>
                <c:formatCode>_ * #,##0_ ;_ * \-#,##0_ ;_ * "-"??_ ;_ @_ </c:formatCode>
                <c:ptCount val="8"/>
                <c:pt idx="0">
                  <c:v>34</c:v>
                </c:pt>
                <c:pt idx="1">
                  <c:v>44</c:v>
                </c:pt>
                <c:pt idx="2">
                  <c:v>30</c:v>
                </c:pt>
                <c:pt idx="3">
                  <c:v>43</c:v>
                </c:pt>
                <c:pt idx="4">
                  <c:v>48</c:v>
                </c:pt>
                <c:pt idx="5">
                  <c:v>55</c:v>
                </c:pt>
                <c:pt idx="6">
                  <c:v>32</c:v>
                </c:pt>
                <c:pt idx="7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E7-43E7-9F6B-8D7F2CA5C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proveedores'!$B$20</c:f>
              <c:strCache>
                <c:ptCount val="1"/>
                <c:pt idx="0">
                  <c:v>% Pedidos entregados en forma correcta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3006-4F15-98B9-2CAE5F208D3A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Proveedor 1</c:v>
                </c:pt>
                <c:pt idx="1">
                  <c:v>Proveedor 2</c:v>
                </c:pt>
                <c:pt idx="2">
                  <c:v>Proveedor 3</c:v>
                </c:pt>
                <c:pt idx="3">
                  <c:v>Proveedor 4</c:v>
                </c:pt>
                <c:pt idx="4">
                  <c:v>Proveedor 5</c:v>
                </c:pt>
                <c:pt idx="5">
                  <c:v>Proveedor 6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proveedores'!$E$20,'Evaluación de proveedores'!$G$20,'Evaluación de proveedores'!$I$20,'Evaluación de proveedores'!$K$20,'Evaluación de proveedores'!$M$20,'Evaluación de proveedores'!$O$20,'Evaluación de proveedores'!$Q$20,'Evaluación de proveedores'!$S$20)</c:f>
              <c:numCache>
                <c:formatCode>0.0%</c:formatCode>
                <c:ptCount val="8"/>
                <c:pt idx="0">
                  <c:v>0.82099999999999995</c:v>
                </c:pt>
                <c:pt idx="1">
                  <c:v>0.878</c:v>
                </c:pt>
                <c:pt idx="2">
                  <c:v>0.80300000000000005</c:v>
                </c:pt>
                <c:pt idx="3">
                  <c:v>0.94899999999999995</c:v>
                </c:pt>
                <c:pt idx="4">
                  <c:v>0.85399999999999998</c:v>
                </c:pt>
                <c:pt idx="5">
                  <c:v>0.85499999999999998</c:v>
                </c:pt>
                <c:pt idx="6">
                  <c:v>0.91800000000000004</c:v>
                </c:pt>
                <c:pt idx="7">
                  <c:v>0.94899999999999995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06-4F15-98B9-2CAE5F208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996096"/>
        <c:axId val="86997632"/>
      </c:barChart>
      <c:catAx>
        <c:axId val="869960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997632"/>
        <c:crosses val="autoZero"/>
        <c:auto val="1"/>
        <c:lblAlgn val="ctr"/>
        <c:lblOffset val="100"/>
        <c:noMultiLvlLbl val="0"/>
      </c:catAx>
      <c:valAx>
        <c:axId val="869976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996096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00B0F0"/>
      </a:solidFill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proveedores'!$B$22</c:f>
              <c:strCache>
                <c:ptCount val="1"/>
                <c:pt idx="0">
                  <c:v>% Pedidos entregados a tiempo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7355-4C7C-BCC1-6383E489B9E3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Proveedor 1</c:v>
                </c:pt>
                <c:pt idx="1">
                  <c:v>Proveedor 2</c:v>
                </c:pt>
                <c:pt idx="2">
                  <c:v>Proveedor 3</c:v>
                </c:pt>
                <c:pt idx="3">
                  <c:v>Proveedor 4</c:v>
                </c:pt>
                <c:pt idx="4">
                  <c:v>Proveedor 5</c:v>
                </c:pt>
                <c:pt idx="5">
                  <c:v>Proveedor 6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proveedores'!$E$22,'Evaluación de proveedores'!$G$22,'Evaluación de proveedores'!$I$22,'Evaluación de proveedores'!$K$22,'Evaluación de proveedores'!$M$22,'Evaluación de proveedores'!$O$22,'Evaluación de proveedores'!$Q$22,'Evaluación de proveedores'!$S$22)</c:f>
              <c:numCache>
                <c:formatCode>0.0%</c:formatCode>
                <c:ptCount val="8"/>
                <c:pt idx="0">
                  <c:v>0.80400000000000005</c:v>
                </c:pt>
                <c:pt idx="1">
                  <c:v>0.90500000000000003</c:v>
                </c:pt>
                <c:pt idx="2">
                  <c:v>0.91100000000000003</c:v>
                </c:pt>
                <c:pt idx="3">
                  <c:v>0.876</c:v>
                </c:pt>
                <c:pt idx="4">
                  <c:v>0.92300000000000004</c:v>
                </c:pt>
                <c:pt idx="5">
                  <c:v>0.88</c:v>
                </c:pt>
                <c:pt idx="6">
                  <c:v>0.88100000000000001</c:v>
                </c:pt>
                <c:pt idx="7">
                  <c:v>0.92300000000000004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55-4C7C-BCC1-6383E489B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890176"/>
        <c:axId val="87896064"/>
      </c:barChart>
      <c:catAx>
        <c:axId val="878901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896064"/>
        <c:crosses val="autoZero"/>
        <c:auto val="1"/>
        <c:lblAlgn val="ctr"/>
        <c:lblOffset val="100"/>
        <c:noMultiLvlLbl val="0"/>
      </c:catAx>
      <c:valAx>
        <c:axId val="8789606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890176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2">
          <a:lumMod val="60000"/>
          <a:lumOff val="40000"/>
        </a:schemeClr>
      </a:solidFill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proveedores'!$B$23</c:f>
              <c:strCache>
                <c:ptCount val="1"/>
                <c:pt idx="0">
                  <c:v>Tiempo promedio de abastecimiento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1DC6-438D-B011-284B22647B5F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Proveedor 1</c:v>
                </c:pt>
                <c:pt idx="1">
                  <c:v>Proveedor 2</c:v>
                </c:pt>
                <c:pt idx="2">
                  <c:v>Proveedor 3</c:v>
                </c:pt>
                <c:pt idx="3">
                  <c:v>Proveedor 4</c:v>
                </c:pt>
                <c:pt idx="4">
                  <c:v>Proveedor 5</c:v>
                </c:pt>
                <c:pt idx="5">
                  <c:v>Proveedor 6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proveedores'!$E$23,'Evaluación de proveedores'!$G$23,'Evaluación de proveedores'!$I$23,'Evaluación de proveedores'!$K$23,'Evaluación de proveedores'!$M$23,'Evaluación de proveedores'!$O$23,'Evaluación de proveedores'!$Q$23,'Evaluación de proveedores'!$S$23)</c:f>
              <c:numCache>
                <c:formatCode>_ * #,##0_ ;_ * \-#,##0_ ;_ * "-"??_ ;_ @_ </c:formatCode>
                <c:ptCount val="8"/>
                <c:pt idx="0">
                  <c:v>37</c:v>
                </c:pt>
                <c:pt idx="1">
                  <c:v>56</c:v>
                </c:pt>
                <c:pt idx="2">
                  <c:v>10</c:v>
                </c:pt>
                <c:pt idx="3">
                  <c:v>59</c:v>
                </c:pt>
                <c:pt idx="4">
                  <c:v>30</c:v>
                </c:pt>
                <c:pt idx="5">
                  <c:v>45</c:v>
                </c:pt>
                <c:pt idx="6">
                  <c:v>60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C6-438D-B011-284B22647B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924096"/>
        <c:axId val="87938176"/>
      </c:barChart>
      <c:catAx>
        <c:axId val="879240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938176"/>
        <c:crosses val="autoZero"/>
        <c:auto val="1"/>
        <c:lblAlgn val="ctr"/>
        <c:lblOffset val="100"/>
        <c:noMultiLvlLbl val="0"/>
      </c:catAx>
      <c:valAx>
        <c:axId val="87938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924096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4">
          <a:lumMod val="75000"/>
        </a:schemeClr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proveedores'!$B$21</c:f>
              <c:strCache>
                <c:ptCount val="1"/>
                <c:pt idx="0">
                  <c:v>% Pedidos entregados completo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35BE-4D40-89E2-FF6C0D15B9BD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Proveedor 1</c:v>
                </c:pt>
                <c:pt idx="1">
                  <c:v>Proveedor 2</c:v>
                </c:pt>
                <c:pt idx="2">
                  <c:v>Proveedor 3</c:v>
                </c:pt>
                <c:pt idx="3">
                  <c:v>Proveedor 4</c:v>
                </c:pt>
                <c:pt idx="4">
                  <c:v>Proveedor 5</c:v>
                </c:pt>
                <c:pt idx="5">
                  <c:v>Proveedor 6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proveedores'!$E$21,'Evaluación de proveedores'!$G$21,'Evaluación de proveedores'!$I$21,'Evaluación de proveedores'!$K$21,'Evaluación de proveedores'!$M$21,'Evaluación de proveedores'!$O$21,'Evaluación de proveedores'!$Q$21,'Evaluación de proveedores'!$S$21)</c:f>
              <c:numCache>
                <c:formatCode>0.0%</c:formatCode>
                <c:ptCount val="8"/>
                <c:pt idx="0">
                  <c:v>0.85099999999999998</c:v>
                </c:pt>
                <c:pt idx="1">
                  <c:v>0.89300000000000002</c:v>
                </c:pt>
                <c:pt idx="2">
                  <c:v>0.83499999999999996</c:v>
                </c:pt>
                <c:pt idx="3">
                  <c:v>0.93400000000000005</c:v>
                </c:pt>
                <c:pt idx="4">
                  <c:v>0.89800000000000002</c:v>
                </c:pt>
                <c:pt idx="5">
                  <c:v>0.80700000000000005</c:v>
                </c:pt>
                <c:pt idx="6">
                  <c:v>0.81200000000000006</c:v>
                </c:pt>
                <c:pt idx="7">
                  <c:v>0.93400000000000005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BE-4D40-89E2-FF6C0D15B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240960"/>
        <c:axId val="95242496"/>
      </c:barChart>
      <c:catAx>
        <c:axId val="952409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42496"/>
        <c:crosses val="autoZero"/>
        <c:auto val="1"/>
        <c:lblAlgn val="ctr"/>
        <c:lblOffset val="100"/>
        <c:noMultiLvlLbl val="0"/>
      </c:catAx>
      <c:valAx>
        <c:axId val="9524249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40960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6">
          <a:lumMod val="75000"/>
        </a:schemeClr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proveedores'!$B$24</c:f>
              <c:strCache>
                <c:ptCount val="1"/>
                <c:pt idx="0">
                  <c:v>Tiempo promedio de entrega de OC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667E-47C0-AFB8-156C499662B3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Proveedor 1</c:v>
                </c:pt>
                <c:pt idx="1">
                  <c:v>Proveedor 2</c:v>
                </c:pt>
                <c:pt idx="2">
                  <c:v>Proveedor 3</c:v>
                </c:pt>
                <c:pt idx="3">
                  <c:v>Proveedor 4</c:v>
                </c:pt>
                <c:pt idx="4">
                  <c:v>Proveedor 5</c:v>
                </c:pt>
                <c:pt idx="5">
                  <c:v>Proveedor 6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proveedores'!$E$24,'Evaluación de proveedores'!$G$24,'Evaluación de proveedores'!$I$24,'Evaluación de proveedores'!$K$24,'Evaluación de proveedores'!$M$24,'Evaluación de proveedores'!$O$24,'Evaluación de proveedores'!$Q$24,'Evaluación de proveedores'!$S$24)</c:f>
              <c:numCache>
                <c:formatCode>_ * #,##0_ ;_ * \-#,##0_ ;_ * "-"??_ ;_ @_ 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10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7E-47C0-AFB8-156C49966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266688"/>
        <c:axId val="95268224"/>
      </c:barChart>
      <c:catAx>
        <c:axId val="952666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68224"/>
        <c:crosses val="autoZero"/>
        <c:auto val="1"/>
        <c:lblAlgn val="ctr"/>
        <c:lblOffset val="100"/>
        <c:noMultiLvlLbl val="0"/>
      </c:catAx>
      <c:valAx>
        <c:axId val="952682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66688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proveedores'!$B$25</c:f>
              <c:strCache>
                <c:ptCount val="1"/>
                <c:pt idx="0">
                  <c:v>% Descuento en OC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CE11-4F1D-B676-A7ADCA961053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Proveedor 1</c:v>
                </c:pt>
                <c:pt idx="1">
                  <c:v>Proveedor 2</c:v>
                </c:pt>
                <c:pt idx="2">
                  <c:v>Proveedor 3</c:v>
                </c:pt>
                <c:pt idx="3">
                  <c:v>Proveedor 4</c:v>
                </c:pt>
                <c:pt idx="4">
                  <c:v>Proveedor 5</c:v>
                </c:pt>
                <c:pt idx="5">
                  <c:v>Proveedor 6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proveedores'!$E$25,'Evaluación de proveedores'!$G$25,'Evaluación de proveedores'!$I$25,'Evaluación de proveedores'!$K$25,'Evaluación de proveedores'!$M$25,'Evaluación de proveedores'!$O$25,'Evaluación de proveedores'!$Q$25,'Evaluación de proveedores'!$S$25)</c:f>
              <c:numCache>
                <c:formatCode>0%</c:formatCode>
                <c:ptCount val="8"/>
                <c:pt idx="0">
                  <c:v>0.1</c:v>
                </c:pt>
                <c:pt idx="1">
                  <c:v>0.15</c:v>
                </c:pt>
                <c:pt idx="2">
                  <c:v>0.2</c:v>
                </c:pt>
                <c:pt idx="3">
                  <c:v>0.19</c:v>
                </c:pt>
                <c:pt idx="4">
                  <c:v>0.11</c:v>
                </c:pt>
                <c:pt idx="5">
                  <c:v>0.1</c:v>
                </c:pt>
                <c:pt idx="6">
                  <c:v>7.0000000000000007E-2</c:v>
                </c:pt>
                <c:pt idx="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11-4F1D-B676-A7ADCA961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305216"/>
        <c:axId val="87311104"/>
      </c:barChart>
      <c:catAx>
        <c:axId val="873052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11104"/>
        <c:crosses val="autoZero"/>
        <c:auto val="1"/>
        <c:lblAlgn val="ctr"/>
        <c:lblOffset val="100"/>
        <c:noMultiLvlLbl val="0"/>
      </c:catAx>
      <c:valAx>
        <c:axId val="873111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05216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proveedores'!$B$26</c:f>
              <c:strCache>
                <c:ptCount val="1"/>
                <c:pt idx="0">
                  <c:v>Línea de crédito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9471-4ED3-A2D1-603C5EF22E9F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Proveedor 1</c:v>
                </c:pt>
                <c:pt idx="1">
                  <c:v>Proveedor 2</c:v>
                </c:pt>
                <c:pt idx="2">
                  <c:v>Proveedor 3</c:v>
                </c:pt>
                <c:pt idx="3">
                  <c:v>Proveedor 4</c:v>
                </c:pt>
                <c:pt idx="4">
                  <c:v>Proveedor 5</c:v>
                </c:pt>
                <c:pt idx="5">
                  <c:v>Proveedor 6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proveedores'!$E$26,'Evaluación de proveedores'!$G$26,'Evaluación de proveedores'!$I$26,'Evaluación de proveedores'!$K$26,'Evaluación de proveedores'!$M$26,'Evaluación de proveedores'!$O$26,'Evaluación de proveedores'!$Q$26,'Evaluación de proveedores'!$S$26)</c:f>
              <c:numCache>
                <c:formatCode>_ * #,##0_ ;_ * \-#,##0_ ;_ * "-"??_ ;_ @_ </c:formatCode>
                <c:ptCount val="8"/>
                <c:pt idx="0">
                  <c:v>34016</c:v>
                </c:pt>
                <c:pt idx="1">
                  <c:v>32958</c:v>
                </c:pt>
                <c:pt idx="2">
                  <c:v>22967</c:v>
                </c:pt>
                <c:pt idx="3">
                  <c:v>41405</c:v>
                </c:pt>
                <c:pt idx="4">
                  <c:v>15755</c:v>
                </c:pt>
                <c:pt idx="5">
                  <c:v>12404</c:v>
                </c:pt>
                <c:pt idx="6">
                  <c:v>21228</c:v>
                </c:pt>
                <c:pt idx="7">
                  <c:v>41405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71-4ED3-A2D1-603C5EF22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355392"/>
        <c:axId val="87356928"/>
      </c:barChart>
      <c:catAx>
        <c:axId val="873553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56928"/>
        <c:crosses val="autoZero"/>
        <c:auto val="1"/>
        <c:lblAlgn val="ctr"/>
        <c:lblOffset val="100"/>
        <c:noMultiLvlLbl val="0"/>
      </c:catAx>
      <c:valAx>
        <c:axId val="873569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55392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29</xdr:row>
      <xdr:rowOff>19049</xdr:rowOff>
    </xdr:from>
    <xdr:to>
      <xdr:col>9</xdr:col>
      <xdr:colOff>314325</xdr:colOff>
      <xdr:row>59</xdr:row>
      <xdr:rowOff>28575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76200</xdr:colOff>
      <xdr:row>60</xdr:row>
      <xdr:rowOff>76200</xdr:rowOff>
    </xdr:from>
    <xdr:to>
      <xdr:col>5</xdr:col>
      <xdr:colOff>57150</xdr:colOff>
      <xdr:row>73</xdr:row>
      <xdr:rowOff>123825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133350</xdr:colOff>
      <xdr:row>60</xdr:row>
      <xdr:rowOff>85725</xdr:rowOff>
    </xdr:from>
    <xdr:to>
      <xdr:col>11</xdr:col>
      <xdr:colOff>304800</xdr:colOff>
      <xdr:row>73</xdr:row>
      <xdr:rowOff>133350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76200</xdr:colOff>
      <xdr:row>74</xdr:row>
      <xdr:rowOff>66675</xdr:rowOff>
    </xdr:from>
    <xdr:to>
      <xdr:col>5</xdr:col>
      <xdr:colOff>57150</xdr:colOff>
      <xdr:row>87</xdr:row>
      <xdr:rowOff>114300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133350</xdr:colOff>
      <xdr:row>74</xdr:row>
      <xdr:rowOff>76200</xdr:rowOff>
    </xdr:from>
    <xdr:to>
      <xdr:col>11</xdr:col>
      <xdr:colOff>304800</xdr:colOff>
      <xdr:row>87</xdr:row>
      <xdr:rowOff>123825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381000</xdr:colOff>
      <xdr:row>60</xdr:row>
      <xdr:rowOff>85725</xdr:rowOff>
    </xdr:from>
    <xdr:to>
      <xdr:col>17</xdr:col>
      <xdr:colOff>552450</xdr:colOff>
      <xdr:row>73</xdr:row>
      <xdr:rowOff>133350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390525</xdr:colOff>
      <xdr:row>74</xdr:row>
      <xdr:rowOff>76200</xdr:rowOff>
    </xdr:from>
    <xdr:to>
      <xdr:col>17</xdr:col>
      <xdr:colOff>561975</xdr:colOff>
      <xdr:row>87</xdr:row>
      <xdr:rowOff>123825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76200</xdr:colOff>
      <xdr:row>88</xdr:row>
      <xdr:rowOff>57150</xdr:rowOff>
    </xdr:from>
    <xdr:to>
      <xdr:col>5</xdr:col>
      <xdr:colOff>57150</xdr:colOff>
      <xdr:row>101</xdr:row>
      <xdr:rowOff>104775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133350</xdr:colOff>
      <xdr:row>88</xdr:row>
      <xdr:rowOff>66675</xdr:rowOff>
    </xdr:from>
    <xdr:to>
      <xdr:col>11</xdr:col>
      <xdr:colOff>304800</xdr:colOff>
      <xdr:row>101</xdr:row>
      <xdr:rowOff>114300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9"/>
  <sheetViews>
    <sheetView showGridLines="0" tabSelected="1" topLeftCell="A71" workbookViewId="0">
      <selection activeCell="L39" sqref="L39"/>
    </sheetView>
  </sheetViews>
  <sheetFormatPr baseColWidth="10" defaultRowHeight="12" x14ac:dyDescent="0.2"/>
  <cols>
    <col min="1" max="1" width="2.33203125" customWidth="1"/>
    <col min="2" max="2" width="38.6640625" customWidth="1"/>
    <col min="3" max="3" width="14.1640625" customWidth="1"/>
    <col min="5" max="19" width="11.1640625" customWidth="1"/>
  </cols>
  <sheetData>
    <row r="2" spans="1:11" ht="15.75" x14ac:dyDescent="0.25">
      <c r="B2" s="26" t="s">
        <v>18</v>
      </c>
    </row>
    <row r="4" spans="1:11" ht="15.75" x14ac:dyDescent="0.25">
      <c r="B4" s="26" t="s">
        <v>19</v>
      </c>
      <c r="H4" s="26" t="s">
        <v>34</v>
      </c>
    </row>
    <row r="5" spans="1:11" ht="6.75" customHeight="1" x14ac:dyDescent="0.2"/>
    <row r="6" spans="1:11" x14ac:dyDescent="0.2">
      <c r="C6" s="11" t="s">
        <v>1</v>
      </c>
      <c r="D6" s="11" t="s">
        <v>25</v>
      </c>
      <c r="E6" s="11" t="s">
        <v>30</v>
      </c>
      <c r="J6" s="11" t="s">
        <v>32</v>
      </c>
      <c r="K6" s="11" t="s">
        <v>33</v>
      </c>
    </row>
    <row r="7" spans="1:11" x14ac:dyDescent="0.2">
      <c r="A7" s="9">
        <v>1</v>
      </c>
      <c r="B7" s="1" t="s">
        <v>26</v>
      </c>
      <c r="C7" s="1" t="s">
        <v>9</v>
      </c>
      <c r="D7" s="12" t="s">
        <v>7</v>
      </c>
      <c r="E7" s="15">
        <v>0.1</v>
      </c>
      <c r="H7" s="31" t="s">
        <v>10</v>
      </c>
      <c r="I7" s="31"/>
      <c r="J7" s="15">
        <f ca="1">INDEX($E$28:$T$28,1,MATCH($H7,$E$17:$T$17,0)+1)</f>
        <v>0.65736108105430568</v>
      </c>
      <c r="K7" s="1">
        <f ca="1">RANK(J7,$J$7:$J$13)</f>
        <v>7</v>
      </c>
    </row>
    <row r="8" spans="1:11" x14ac:dyDescent="0.2">
      <c r="A8" s="9">
        <v>2</v>
      </c>
      <c r="B8" s="1" t="s">
        <v>22</v>
      </c>
      <c r="C8" s="1" t="s">
        <v>5</v>
      </c>
      <c r="D8" s="12" t="s">
        <v>7</v>
      </c>
      <c r="E8" s="15">
        <v>0.2</v>
      </c>
      <c r="H8" s="31" t="s">
        <v>11</v>
      </c>
      <c r="I8" s="31"/>
      <c r="J8" s="15">
        <f t="shared" ref="J8:J13" ca="1" si="0">INDEX($E$28:$T$28,1,MATCH($H8,$E$17:$T$17,0)+1)</f>
        <v>0.77965665376361093</v>
      </c>
      <c r="K8" s="1">
        <f t="shared" ref="K8:K13" ca="1" si="1">RANK(J8,$J$7:$J$13)</f>
        <v>3</v>
      </c>
    </row>
    <row r="9" spans="1:11" x14ac:dyDescent="0.2">
      <c r="A9" s="9">
        <v>3</v>
      </c>
      <c r="B9" s="1" t="s">
        <v>21</v>
      </c>
      <c r="C9" s="1" t="s">
        <v>5</v>
      </c>
      <c r="D9" s="12" t="s">
        <v>7</v>
      </c>
      <c r="E9" s="15">
        <v>0.2</v>
      </c>
      <c r="H9" s="31" t="s">
        <v>12</v>
      </c>
      <c r="I9" s="31"/>
      <c r="J9" s="15">
        <f t="shared" ca="1" si="0"/>
        <v>0.8677114367417379</v>
      </c>
      <c r="K9" s="1">
        <f t="shared" ca="1" si="1"/>
        <v>1</v>
      </c>
    </row>
    <row r="10" spans="1:11" x14ac:dyDescent="0.2">
      <c r="A10" s="9">
        <v>4</v>
      </c>
      <c r="B10" s="1" t="s">
        <v>20</v>
      </c>
      <c r="C10" s="1" t="s">
        <v>5</v>
      </c>
      <c r="D10" s="12" t="s">
        <v>7</v>
      </c>
      <c r="E10" s="15">
        <v>0.2</v>
      </c>
      <c r="H10" s="31" t="s">
        <v>13</v>
      </c>
      <c r="I10" s="31"/>
      <c r="J10" s="15">
        <f t="shared" ca="1" si="0"/>
        <v>0.79549763616665037</v>
      </c>
      <c r="K10" s="1">
        <f t="shared" ca="1" si="1"/>
        <v>2</v>
      </c>
    </row>
    <row r="11" spans="1:11" x14ac:dyDescent="0.2">
      <c r="A11" s="9">
        <v>5</v>
      </c>
      <c r="B11" s="1" t="s">
        <v>23</v>
      </c>
      <c r="C11" s="1" t="s">
        <v>9</v>
      </c>
      <c r="D11" s="13" t="s">
        <v>6</v>
      </c>
      <c r="E11" s="15">
        <v>0.15</v>
      </c>
      <c r="H11" s="31" t="s">
        <v>14</v>
      </c>
      <c r="I11" s="31"/>
      <c r="J11" s="15">
        <f t="shared" ca="1" si="0"/>
        <v>0.74606835302836805</v>
      </c>
      <c r="K11" s="1">
        <f t="shared" ca="1" si="1"/>
        <v>4</v>
      </c>
    </row>
    <row r="12" spans="1:11" x14ac:dyDescent="0.2">
      <c r="A12" s="9">
        <v>6</v>
      </c>
      <c r="B12" s="1" t="s">
        <v>24</v>
      </c>
      <c r="C12" s="1" t="s">
        <v>9</v>
      </c>
      <c r="D12" s="13" t="s">
        <v>6</v>
      </c>
      <c r="E12" s="15">
        <v>0.05</v>
      </c>
      <c r="H12" s="31" t="s">
        <v>15</v>
      </c>
      <c r="I12" s="31"/>
      <c r="J12" s="15">
        <f t="shared" ca="1" si="0"/>
        <v>0.73365623669295343</v>
      </c>
      <c r="K12" s="1">
        <f t="shared" ca="1" si="1"/>
        <v>5</v>
      </c>
    </row>
    <row r="13" spans="1:11" x14ac:dyDescent="0.2">
      <c r="A13" s="9">
        <v>7</v>
      </c>
      <c r="B13" s="1" t="s">
        <v>27</v>
      </c>
      <c r="C13" s="1" t="s">
        <v>5</v>
      </c>
      <c r="D13" s="12" t="s">
        <v>7</v>
      </c>
      <c r="E13" s="15">
        <v>0.05</v>
      </c>
      <c r="H13" s="31" t="s">
        <v>16</v>
      </c>
      <c r="I13" s="31"/>
      <c r="J13" s="15">
        <f t="shared" ca="1" si="0"/>
        <v>0.65955825514360578</v>
      </c>
      <c r="K13" s="1">
        <f t="shared" ca="1" si="1"/>
        <v>6</v>
      </c>
    </row>
    <row r="14" spans="1:11" x14ac:dyDescent="0.2">
      <c r="A14" s="9">
        <v>8</v>
      </c>
      <c r="B14" s="1" t="s">
        <v>28</v>
      </c>
      <c r="C14" s="1" t="s">
        <v>29</v>
      </c>
      <c r="D14" s="12" t="s">
        <v>7</v>
      </c>
      <c r="E14" s="15">
        <v>0.05</v>
      </c>
    </row>
    <row r="15" spans="1:11" x14ac:dyDescent="0.2">
      <c r="E15" s="14">
        <f>SUM(E7:E14)</f>
        <v>1</v>
      </c>
    </row>
    <row r="17" spans="1:21" x14ac:dyDescent="0.2">
      <c r="D17" s="1"/>
      <c r="E17" s="27" t="str">
        <f>+$H$7</f>
        <v>Proveedor 1</v>
      </c>
      <c r="F17" s="27"/>
      <c r="G17" s="28" t="str">
        <f>+$H$8</f>
        <v>Proveedor 2</v>
      </c>
      <c r="H17" s="28"/>
      <c r="I17" s="27" t="str">
        <f>+$H$9</f>
        <v>Proveedor 3</v>
      </c>
      <c r="J17" s="27"/>
      <c r="K17" s="28" t="str">
        <f>+$H$10</f>
        <v>Proveedor 4</v>
      </c>
      <c r="L17" s="28"/>
      <c r="M17" s="27" t="str">
        <f>+$H$11</f>
        <v>Proveedor 5</v>
      </c>
      <c r="N17" s="27"/>
      <c r="O17" s="28" t="str">
        <f>+$H$12</f>
        <v>Proveedor 6</v>
      </c>
      <c r="P17" s="28"/>
      <c r="Q17" s="27" t="str">
        <f>+$H$13</f>
        <v>Proveedor 7</v>
      </c>
      <c r="R17" s="27"/>
      <c r="S17" s="29" t="s">
        <v>17</v>
      </c>
      <c r="T17" s="30"/>
    </row>
    <row r="18" spans="1:21" s="2" customFormat="1" ht="24" x14ac:dyDescent="0.2">
      <c r="B18" s="5" t="s">
        <v>0</v>
      </c>
      <c r="C18" s="5" t="s">
        <v>1</v>
      </c>
      <c r="D18" s="5" t="s">
        <v>2</v>
      </c>
      <c r="E18" s="7" t="s">
        <v>3</v>
      </c>
      <c r="F18" s="7" t="s">
        <v>4</v>
      </c>
      <c r="G18" s="6" t="s">
        <v>3</v>
      </c>
      <c r="H18" s="6" t="s">
        <v>4</v>
      </c>
      <c r="I18" s="7" t="s">
        <v>3</v>
      </c>
      <c r="J18" s="7" t="s">
        <v>4</v>
      </c>
      <c r="K18" s="6" t="s">
        <v>3</v>
      </c>
      <c r="L18" s="6" t="s">
        <v>4</v>
      </c>
      <c r="M18" s="7" t="s">
        <v>3</v>
      </c>
      <c r="N18" s="7" t="s">
        <v>4</v>
      </c>
      <c r="O18" s="6" t="s">
        <v>3</v>
      </c>
      <c r="P18" s="6" t="s">
        <v>4</v>
      </c>
      <c r="Q18" s="7" t="s">
        <v>3</v>
      </c>
      <c r="R18" s="7" t="s">
        <v>4</v>
      </c>
      <c r="S18" s="8" t="s">
        <v>8</v>
      </c>
      <c r="T18" s="8" t="s">
        <v>4</v>
      </c>
    </row>
    <row r="19" spans="1:21" x14ac:dyDescent="0.2">
      <c r="A19" s="9">
        <v>1</v>
      </c>
      <c r="B19" s="3" t="str">
        <f t="shared" ref="B19:B26" si="2">+B7</f>
        <v>Plazo de pago al proveedor</v>
      </c>
      <c r="C19" s="4" t="str">
        <f t="shared" ref="C19" si="3">VLOOKUP($B19,$B$7:$E$14,2,0)</f>
        <v>Días</v>
      </c>
      <c r="D19" s="3" t="str">
        <f t="shared" ref="D19:D26" si="4">VLOOKUP($B19,$B$7:$E$14,3,0)</f>
        <v>Directo</v>
      </c>
      <c r="E19" s="16">
        <f ca="1">RANDBETWEEN(10,60)</f>
        <v>34</v>
      </c>
      <c r="F19" s="10">
        <f t="shared" ref="F19:F26" ca="1" si="5">IF(E19="","",IF((1-ABS(E19-$S19)/$S19)&lt;=0,0,1-ABS(E19-$S19)/$S19))</f>
        <v>0.61818181818181817</v>
      </c>
      <c r="G19" s="16">
        <f ca="1">RANDBETWEEN(10,60)</f>
        <v>44</v>
      </c>
      <c r="H19" s="10">
        <f t="shared" ref="H19:H26" ca="1" si="6">IF(G19="","",IF((1-ABS(G19-$S19)/$S19)&lt;=0,0,1-ABS(G19-$S19)/$S19))</f>
        <v>0.8</v>
      </c>
      <c r="I19" s="16">
        <f ca="1">RANDBETWEEN(10,60)</f>
        <v>30</v>
      </c>
      <c r="J19" s="10">
        <f t="shared" ref="J19:L19" ca="1" si="7">IF(I19="","",IF((1-ABS(I19-$S19)/$S19)&lt;=0,0,1-ABS(I19-$S19)/$S19))</f>
        <v>0.54545454545454541</v>
      </c>
      <c r="K19" s="16">
        <f ca="1">RANDBETWEEN(10,60)</f>
        <v>43</v>
      </c>
      <c r="L19" s="10">
        <f t="shared" ca="1" si="7"/>
        <v>0.78181818181818186</v>
      </c>
      <c r="M19" s="16">
        <f ca="1">RANDBETWEEN(10,60)</f>
        <v>48</v>
      </c>
      <c r="N19" s="10">
        <f t="shared" ref="N19" ca="1" si="8">IF(M19="","",IF((1-ABS(M19-$S19)/$S19)&lt;=0,0,1-ABS(M19-$S19)/$S19))</f>
        <v>0.8727272727272728</v>
      </c>
      <c r="O19" s="16">
        <f ca="1">RANDBETWEEN(10,60)</f>
        <v>55</v>
      </c>
      <c r="P19" s="10">
        <f t="shared" ref="P19" ca="1" si="9">IF(O19="","",IF((1-ABS(O19-$S19)/$S19)&lt;=0,0,1-ABS(O19-$S19)/$S19))</f>
        <v>1</v>
      </c>
      <c r="Q19" s="16">
        <f ca="1">RANDBETWEEN(10,60)</f>
        <v>32</v>
      </c>
      <c r="R19" s="10">
        <f t="shared" ref="R19" ca="1" si="10">IF(Q19="","",IF((1-ABS(Q19-$S19)/$S19)&lt;=0,0,1-ABS(Q19-$S19)/$S19))</f>
        <v>0.58181818181818179</v>
      </c>
      <c r="S19" s="19">
        <f t="shared" ref="S19:S26" ca="1" si="11">IF($D19="Directo",MAX(E19,G19,I19,K19,M19,O19,Q19),MIN(E19,G19,I19,K19,M19,O19,Q19))</f>
        <v>55</v>
      </c>
      <c r="T19" s="20">
        <f t="shared" ref="T19" ca="1" si="12">IF(S19="","",IF((1-ABS(S19-$S19)/$S19)&lt;=0,0,1-ABS(S19-$S19)/$S19))</f>
        <v>1</v>
      </c>
    </row>
    <row r="20" spans="1:21" x14ac:dyDescent="0.2">
      <c r="A20" s="9">
        <v>2</v>
      </c>
      <c r="B20" s="3" t="str">
        <f t="shared" si="2"/>
        <v>% Pedidos entregados en forma correcta</v>
      </c>
      <c r="C20" s="4" t="str">
        <f t="shared" ref="C20:C26" si="13">VLOOKUP($B20,$B$7:$E$14,2,0)</f>
        <v>%</v>
      </c>
      <c r="D20" s="3" t="str">
        <f t="shared" si="4"/>
        <v>Directo</v>
      </c>
      <c r="E20" s="17">
        <f ca="1">RANDBETWEEN(800,950)/1000</f>
        <v>0.82099999999999995</v>
      </c>
      <c r="F20" s="10">
        <f t="shared" ca="1" si="5"/>
        <v>0.86512118018967332</v>
      </c>
      <c r="G20" s="17">
        <f ca="1">RANDBETWEEN(800,950)/1000</f>
        <v>0.878</v>
      </c>
      <c r="H20" s="10">
        <f t="shared" ca="1" si="6"/>
        <v>0.92518440463645946</v>
      </c>
      <c r="I20" s="17">
        <f ca="1">RANDBETWEEN(800,950)/1000</f>
        <v>0.80300000000000005</v>
      </c>
      <c r="J20" s="10">
        <f t="shared" ref="J20:L20" ca="1" si="14">IF(I20="","",IF((1-ABS(I20-$S20)/$S20)&lt;=0,0,1-ABS(I20-$S20)/$S20))</f>
        <v>0.84615384615384626</v>
      </c>
      <c r="K20" s="17">
        <f ca="1">RANDBETWEEN(800,950)/1000</f>
        <v>0.94899999999999995</v>
      </c>
      <c r="L20" s="10">
        <f t="shared" ca="1" si="14"/>
        <v>1</v>
      </c>
      <c r="M20" s="17">
        <f ca="1">RANDBETWEEN(800,950)/1000</f>
        <v>0.85399999999999998</v>
      </c>
      <c r="N20" s="10">
        <f t="shared" ref="N20" ca="1" si="15">IF(M20="","",IF((1-ABS(M20-$S20)/$S20)&lt;=0,0,1-ABS(M20-$S20)/$S20))</f>
        <v>0.89989462592202318</v>
      </c>
      <c r="O20" s="17">
        <f ca="1">RANDBETWEEN(800,950)/1000</f>
        <v>0.85499999999999998</v>
      </c>
      <c r="P20" s="10">
        <f t="shared" ref="P20" ca="1" si="16">IF(O20="","",IF((1-ABS(O20-$S20)/$S20)&lt;=0,0,1-ABS(O20-$S20)/$S20))</f>
        <v>0.90094836670179135</v>
      </c>
      <c r="Q20" s="17">
        <f ca="1">RANDBETWEEN(800,950)/1000</f>
        <v>0.91800000000000004</v>
      </c>
      <c r="R20" s="10">
        <f t="shared" ref="R20" ca="1" si="17">IF(Q20="","",IF((1-ABS(Q20-$S20)/$S20)&lt;=0,0,1-ABS(Q20-$S20)/$S20))</f>
        <v>0.96733403582718658</v>
      </c>
      <c r="S20" s="21">
        <f t="shared" ca="1" si="11"/>
        <v>0.94899999999999995</v>
      </c>
      <c r="T20" s="20">
        <f t="shared" ref="T20" ca="1" si="18">IF(S20="","",IF((1-ABS(S20-$S20)/$S20)&lt;=0,0,1-ABS(S20-$S20)/$S20))</f>
        <v>1</v>
      </c>
    </row>
    <row r="21" spans="1:21" x14ac:dyDescent="0.2">
      <c r="A21" s="9">
        <v>3</v>
      </c>
      <c r="B21" s="3" t="str">
        <f t="shared" si="2"/>
        <v>% Pedidos entregados completo</v>
      </c>
      <c r="C21" s="4" t="str">
        <f t="shared" si="13"/>
        <v>%</v>
      </c>
      <c r="D21" s="3" t="str">
        <f t="shared" si="4"/>
        <v>Directo</v>
      </c>
      <c r="E21" s="17">
        <f t="shared" ref="E21:Q22" ca="1" si="19">RANDBETWEEN(800,950)/1000</f>
        <v>0.85099999999999998</v>
      </c>
      <c r="F21" s="10">
        <f t="shared" ca="1" si="5"/>
        <v>0.91113490364025684</v>
      </c>
      <c r="G21" s="17">
        <f t="shared" ca="1" si="19"/>
        <v>0.89300000000000002</v>
      </c>
      <c r="H21" s="10">
        <f t="shared" ca="1" si="6"/>
        <v>0.95610278372591007</v>
      </c>
      <c r="I21" s="17">
        <f t="shared" ca="1" si="19"/>
        <v>0.83499999999999996</v>
      </c>
      <c r="J21" s="10">
        <f t="shared" ref="J21:L21" ca="1" si="20">IF(I21="","",IF((1-ABS(I21-$S21)/$S21)&lt;=0,0,1-ABS(I21-$S21)/$S21))</f>
        <v>0.89400428265524612</v>
      </c>
      <c r="K21" s="17">
        <f t="shared" ca="1" si="19"/>
        <v>0.93400000000000005</v>
      </c>
      <c r="L21" s="10">
        <f t="shared" ca="1" si="20"/>
        <v>1</v>
      </c>
      <c r="M21" s="17">
        <f t="shared" ca="1" si="19"/>
        <v>0.89800000000000002</v>
      </c>
      <c r="N21" s="10">
        <f t="shared" ref="N21" ca="1" si="21">IF(M21="","",IF((1-ABS(M21-$S21)/$S21)&lt;=0,0,1-ABS(M21-$S21)/$S21))</f>
        <v>0.96145610278372584</v>
      </c>
      <c r="O21" s="17">
        <f t="shared" ca="1" si="19"/>
        <v>0.80700000000000005</v>
      </c>
      <c r="P21" s="10">
        <f t="shared" ref="P21" ca="1" si="22">IF(O21="","",IF((1-ABS(O21-$S21)/$S21)&lt;=0,0,1-ABS(O21-$S21)/$S21))</f>
        <v>0.86402569593147749</v>
      </c>
      <c r="Q21" s="17">
        <f t="shared" ca="1" si="19"/>
        <v>0.81200000000000006</v>
      </c>
      <c r="R21" s="10">
        <f t="shared" ref="R21" ca="1" si="23">IF(Q21="","",IF((1-ABS(Q21-$S21)/$S21)&lt;=0,0,1-ABS(Q21-$S21)/$S21))</f>
        <v>0.86937901498929337</v>
      </c>
      <c r="S21" s="21">
        <f t="shared" ca="1" si="11"/>
        <v>0.93400000000000005</v>
      </c>
      <c r="T21" s="20">
        <f t="shared" ref="T21" ca="1" si="24">IF(S21="","",IF((1-ABS(S21-$S21)/$S21)&lt;=0,0,1-ABS(S21-$S21)/$S21))</f>
        <v>1</v>
      </c>
    </row>
    <row r="22" spans="1:21" x14ac:dyDescent="0.2">
      <c r="A22" s="9">
        <v>4</v>
      </c>
      <c r="B22" s="3" t="str">
        <f t="shared" si="2"/>
        <v>% Pedidos entregados a tiempo</v>
      </c>
      <c r="C22" s="4" t="str">
        <f t="shared" si="13"/>
        <v>%</v>
      </c>
      <c r="D22" s="3" t="str">
        <f t="shared" si="4"/>
        <v>Directo</v>
      </c>
      <c r="E22" s="17">
        <f t="shared" ca="1" si="19"/>
        <v>0.80400000000000005</v>
      </c>
      <c r="F22" s="10">
        <f t="shared" ca="1" si="5"/>
        <v>0.87107258938244858</v>
      </c>
      <c r="G22" s="17">
        <f t="shared" ca="1" si="19"/>
        <v>0.90500000000000003</v>
      </c>
      <c r="H22" s="10">
        <f t="shared" ca="1" si="6"/>
        <v>0.98049837486457203</v>
      </c>
      <c r="I22" s="17">
        <f t="shared" ca="1" si="19"/>
        <v>0.91100000000000003</v>
      </c>
      <c r="J22" s="10">
        <f t="shared" ref="J22:L22" ca="1" si="25">IF(I22="","",IF((1-ABS(I22-$S22)/$S22)&lt;=0,0,1-ABS(I22-$S22)/$S22))</f>
        <v>0.98699891657638139</v>
      </c>
      <c r="K22" s="17">
        <f t="shared" ca="1" si="19"/>
        <v>0.876</v>
      </c>
      <c r="L22" s="10">
        <f t="shared" ca="1" si="25"/>
        <v>0.94907908992416035</v>
      </c>
      <c r="M22" s="17">
        <f t="shared" ca="1" si="19"/>
        <v>0.92300000000000004</v>
      </c>
      <c r="N22" s="10">
        <f t="shared" ref="N22" ca="1" si="26">IF(M22="","",IF((1-ABS(M22-$S22)/$S22)&lt;=0,0,1-ABS(M22-$S22)/$S22))</f>
        <v>1</v>
      </c>
      <c r="O22" s="17">
        <f t="shared" ca="1" si="19"/>
        <v>0.88</v>
      </c>
      <c r="P22" s="10">
        <f t="shared" ref="P22" ca="1" si="27">IF(O22="","",IF((1-ABS(O22-$S22)/$S22)&lt;=0,0,1-ABS(O22-$S22)/$S22))</f>
        <v>0.95341278439869981</v>
      </c>
      <c r="Q22" s="17">
        <f t="shared" ca="1" si="19"/>
        <v>0.88100000000000001</v>
      </c>
      <c r="R22" s="10">
        <f t="shared" ref="R22" ca="1" si="28">IF(Q22="","",IF((1-ABS(Q22-$S22)/$S22)&lt;=0,0,1-ABS(Q22-$S22)/$S22))</f>
        <v>0.9544962080173347</v>
      </c>
      <c r="S22" s="21">
        <f t="shared" ca="1" si="11"/>
        <v>0.92300000000000004</v>
      </c>
      <c r="T22" s="20">
        <f t="shared" ref="T22" ca="1" si="29">IF(S22="","",IF((1-ABS(S22-$S22)/$S22)&lt;=0,0,1-ABS(S22-$S22)/$S22))</f>
        <v>1</v>
      </c>
    </row>
    <row r="23" spans="1:21" x14ac:dyDescent="0.2">
      <c r="A23" s="9">
        <v>5</v>
      </c>
      <c r="B23" s="3" t="str">
        <f t="shared" si="2"/>
        <v>Tiempo promedio de abastecimiento</v>
      </c>
      <c r="C23" s="4" t="str">
        <f t="shared" si="13"/>
        <v>Días</v>
      </c>
      <c r="D23" s="3" t="str">
        <f t="shared" si="4"/>
        <v>Inverso</v>
      </c>
      <c r="E23" s="16">
        <f ca="1">RANDBETWEEN(10,60)</f>
        <v>37</v>
      </c>
      <c r="F23" s="10">
        <f t="shared" ca="1" si="5"/>
        <v>0</v>
      </c>
      <c r="G23" s="16">
        <f ca="1">RANDBETWEEN(10,60)</f>
        <v>56</v>
      </c>
      <c r="H23" s="10">
        <f t="shared" ca="1" si="6"/>
        <v>0</v>
      </c>
      <c r="I23" s="16">
        <f ca="1">RANDBETWEEN(10,60)</f>
        <v>10</v>
      </c>
      <c r="J23" s="10">
        <f t="shared" ref="J23:L23" ca="1" si="30">IF(I23="","",IF((1-ABS(I23-$S23)/$S23)&lt;=0,0,1-ABS(I23-$S23)/$S23))</f>
        <v>1</v>
      </c>
      <c r="K23" s="16">
        <f ca="1">RANDBETWEEN(10,60)</f>
        <v>59</v>
      </c>
      <c r="L23" s="10">
        <f t="shared" ca="1" si="30"/>
        <v>0</v>
      </c>
      <c r="M23" s="16">
        <f ca="1">RANDBETWEEN(10,60)</f>
        <v>30</v>
      </c>
      <c r="N23" s="10">
        <f t="shared" ref="N23" ca="1" si="31">IF(M23="","",IF((1-ABS(M23-$S23)/$S23)&lt;=0,0,1-ABS(M23-$S23)/$S23))</f>
        <v>0</v>
      </c>
      <c r="O23" s="16">
        <f ca="1">RANDBETWEEN(10,60)</f>
        <v>45</v>
      </c>
      <c r="P23" s="10">
        <f t="shared" ref="P23" ca="1" si="32">IF(O23="","",IF((1-ABS(O23-$S23)/$S23)&lt;=0,0,1-ABS(O23-$S23)/$S23))</f>
        <v>0</v>
      </c>
      <c r="Q23" s="16">
        <f ca="1">RANDBETWEEN(10,60)</f>
        <v>60</v>
      </c>
      <c r="R23" s="10">
        <f t="shared" ref="R23" ca="1" si="33">IF(Q23="","",IF((1-ABS(Q23-$S23)/$S23)&lt;=0,0,1-ABS(Q23-$S23)/$S23))</f>
        <v>0</v>
      </c>
      <c r="S23" s="19">
        <f t="shared" ca="1" si="11"/>
        <v>10</v>
      </c>
      <c r="T23" s="20">
        <f t="shared" ref="T23" ca="1" si="34">IF(S23="","",IF((1-ABS(S23-$S23)/$S23)&lt;=0,0,1-ABS(S23-$S23)/$S23))</f>
        <v>1</v>
      </c>
    </row>
    <row r="24" spans="1:21" x14ac:dyDescent="0.2">
      <c r="A24" s="9">
        <v>6</v>
      </c>
      <c r="B24" s="3" t="str">
        <f t="shared" si="2"/>
        <v>Tiempo promedio de entrega de OC</v>
      </c>
      <c r="C24" s="4" t="str">
        <f t="shared" si="13"/>
        <v>Días</v>
      </c>
      <c r="D24" s="3" t="str">
        <f t="shared" si="4"/>
        <v>Inverso</v>
      </c>
      <c r="E24" s="16">
        <f ca="1">RANDBETWEEN(5,10)</f>
        <v>10</v>
      </c>
      <c r="F24" s="10">
        <f t="shared" ca="1" si="5"/>
        <v>0</v>
      </c>
      <c r="G24" s="16">
        <f ca="1">RANDBETWEEN(5,10)</f>
        <v>5</v>
      </c>
      <c r="H24" s="10">
        <f t="shared" ca="1" si="6"/>
        <v>1</v>
      </c>
      <c r="I24" s="16">
        <f ca="1">RANDBETWEEN(5,10)</f>
        <v>6</v>
      </c>
      <c r="J24" s="10">
        <f t="shared" ref="J24:L25" ca="1" si="35">IF(I24="","",IF((1-ABS(I24-$S24)/$S24)&lt;=0,0,1-ABS(I24-$S24)/$S24))</f>
        <v>0.8</v>
      </c>
      <c r="K24" s="16">
        <f ca="1">RANDBETWEEN(5,10)</f>
        <v>7</v>
      </c>
      <c r="L24" s="10">
        <f t="shared" ca="1" si="35"/>
        <v>0.6</v>
      </c>
      <c r="M24" s="16">
        <f ca="1">RANDBETWEEN(5,10)</f>
        <v>6</v>
      </c>
      <c r="N24" s="10">
        <f t="shared" ref="N24" ca="1" si="36">IF(M24="","",IF((1-ABS(M24-$S24)/$S24)&lt;=0,0,1-ABS(M24-$S24)/$S24))</f>
        <v>0.8</v>
      </c>
      <c r="O24" s="16">
        <f ca="1">RANDBETWEEN(5,10)</f>
        <v>5</v>
      </c>
      <c r="P24" s="10">
        <f t="shared" ref="P24" ca="1" si="37">IF(O24="","",IF((1-ABS(O24-$S24)/$S24)&lt;=0,0,1-ABS(O24-$S24)/$S24))</f>
        <v>1</v>
      </c>
      <c r="Q24" s="16">
        <f ca="1">RANDBETWEEN(5,10)</f>
        <v>10</v>
      </c>
      <c r="R24" s="10">
        <f t="shared" ref="R24" ca="1" si="38">IF(Q24="","",IF((1-ABS(Q24-$S24)/$S24)&lt;=0,0,1-ABS(Q24-$S24)/$S24))</f>
        <v>0</v>
      </c>
      <c r="S24" s="19">
        <f t="shared" ca="1" si="11"/>
        <v>5</v>
      </c>
      <c r="T24" s="20">
        <f t="shared" ref="T24:T25" ca="1" si="39">IF(S24="","",IF((1-ABS(S24-$S24)/$S24)&lt;=0,0,1-ABS(S24-$S24)/$S24))</f>
        <v>1</v>
      </c>
    </row>
    <row r="25" spans="1:21" x14ac:dyDescent="0.2">
      <c r="A25" s="9">
        <v>7</v>
      </c>
      <c r="B25" s="3" t="str">
        <f t="shared" si="2"/>
        <v>% Descuento en OC</v>
      </c>
      <c r="C25" s="4" t="str">
        <f t="shared" si="13"/>
        <v>%</v>
      </c>
      <c r="D25" s="3" t="str">
        <f t="shared" si="4"/>
        <v>Directo</v>
      </c>
      <c r="E25" s="18">
        <f ca="1">RANDBETWEEN(5,30)/100</f>
        <v>0.1</v>
      </c>
      <c r="F25" s="10">
        <f t="shared" ca="1" si="5"/>
        <v>0.5</v>
      </c>
      <c r="G25" s="18">
        <f ca="1">RANDBETWEEN(5,30)/100</f>
        <v>0.15</v>
      </c>
      <c r="H25" s="10">
        <f t="shared" ca="1" si="6"/>
        <v>0.75</v>
      </c>
      <c r="I25" s="18">
        <f ca="1">RANDBETWEEN(5,30)/100</f>
        <v>0.2</v>
      </c>
      <c r="J25" s="10">
        <f t="shared" ca="1" si="35"/>
        <v>1</v>
      </c>
      <c r="K25" s="18">
        <f ca="1">RANDBETWEEN(5,30)/100</f>
        <v>0.19</v>
      </c>
      <c r="L25" s="10">
        <f t="shared" ca="1" si="35"/>
        <v>0.95</v>
      </c>
      <c r="M25" s="18">
        <f ca="1">RANDBETWEEN(5,30)/100</f>
        <v>0.11</v>
      </c>
      <c r="N25" s="10">
        <f t="shared" ref="N25" ca="1" si="40">IF(M25="","",IF((1-ABS(M25-$S25)/$S25)&lt;=0,0,1-ABS(M25-$S25)/$S25))</f>
        <v>0.55000000000000004</v>
      </c>
      <c r="O25" s="18">
        <f ca="1">RANDBETWEEN(5,30)/100</f>
        <v>0.1</v>
      </c>
      <c r="P25" s="10">
        <f t="shared" ref="P25" ca="1" si="41">IF(O25="","",IF((1-ABS(O25-$S25)/$S25)&lt;=0,0,1-ABS(O25-$S25)/$S25))</f>
        <v>0.5</v>
      </c>
      <c r="Q25" s="18">
        <f ca="1">RANDBETWEEN(5,30)/100</f>
        <v>7.0000000000000007E-2</v>
      </c>
      <c r="R25" s="10">
        <f t="shared" ref="R25" ca="1" si="42">IF(Q25="","",IF((1-ABS(Q25-$S25)/$S25)&lt;=0,0,1-ABS(Q25-$S25)/$S25))</f>
        <v>0.35</v>
      </c>
      <c r="S25" s="22">
        <f t="shared" ref="S25" ca="1" si="43">IF($D25="Directo",MAX(E25,G25,I25,K25,M25,O25,Q25),MIN(E25,G25,I25,K25,M25,O25,Q25))</f>
        <v>0.2</v>
      </c>
      <c r="T25" s="20">
        <f t="shared" ca="1" si="39"/>
        <v>1</v>
      </c>
    </row>
    <row r="26" spans="1:21" x14ac:dyDescent="0.2">
      <c r="A26" s="9">
        <v>8</v>
      </c>
      <c r="B26" s="3" t="str">
        <f t="shared" si="2"/>
        <v>Línea de crédito</v>
      </c>
      <c r="C26" s="4" t="str">
        <f t="shared" si="13"/>
        <v>S/.</v>
      </c>
      <c r="D26" s="3" t="str">
        <f t="shared" si="4"/>
        <v>Directo</v>
      </c>
      <c r="E26" s="16">
        <f ca="1">RANDBETWEEN(10000,50000)</f>
        <v>34016</v>
      </c>
      <c r="F26" s="10">
        <f t="shared" ca="1" si="5"/>
        <v>0.82154329187296216</v>
      </c>
      <c r="G26" s="16">
        <f ca="1">RANDBETWEEN(10000,50000)</f>
        <v>32958</v>
      </c>
      <c r="H26" s="10">
        <f t="shared" ca="1" si="6"/>
        <v>0.79599082236444874</v>
      </c>
      <c r="I26" s="16">
        <f ca="1">RANDBETWEEN(10000,50000)</f>
        <v>22967</v>
      </c>
      <c r="J26" s="10">
        <f t="shared" ref="J26:L26" ca="1" si="44">IF(I26="","",IF((1-ABS(I26-$S26)/$S26)&lt;=0,0,1-ABS(I26-$S26)/$S26))</f>
        <v>0.5546914623837701</v>
      </c>
      <c r="K26" s="16">
        <f ca="1">RANDBETWEEN(10000,50000)</f>
        <v>41405</v>
      </c>
      <c r="L26" s="10">
        <f t="shared" ca="1" si="44"/>
        <v>1</v>
      </c>
      <c r="M26" s="16">
        <f ca="1">RANDBETWEEN(10000,50000)</f>
        <v>15755</v>
      </c>
      <c r="N26" s="10">
        <f t="shared" ref="N26" ca="1" si="45">IF(M26="","",IF((1-ABS(M26-$S26)/$S26)&lt;=0,0,1-ABS(M26-$S26)/$S26))</f>
        <v>0.38050960028982006</v>
      </c>
      <c r="O26" s="16">
        <f ca="1">RANDBETWEEN(10000,50000)</f>
        <v>12404</v>
      </c>
      <c r="P26" s="10">
        <f t="shared" ref="P26" ca="1" si="46">IF(O26="","",IF((1-ABS(O26-$S26)/$S26)&lt;=0,0,1-ABS(O26-$S26)/$S26))</f>
        <v>0.29957734573119188</v>
      </c>
      <c r="Q26" s="16">
        <f ca="1">RANDBETWEEN(10000,50000)</f>
        <v>21228</v>
      </c>
      <c r="R26" s="10">
        <f t="shared" ref="R26" ca="1" si="47">IF(Q26="","",IF((1-ABS(Q26-$S26)/$S26)&lt;=0,0,1-ABS(Q26-$S26)/$S26))</f>
        <v>0.51269170390049512</v>
      </c>
      <c r="S26" s="19">
        <f t="shared" ca="1" si="11"/>
        <v>41405</v>
      </c>
      <c r="T26" s="20">
        <f t="shared" ref="T26" ca="1" si="48">IF(S26="","",IF((1-ABS(S26-$S26)/$S26)&lt;=0,0,1-ABS(S26-$S26)/$S26))</f>
        <v>1</v>
      </c>
    </row>
    <row r="28" spans="1:21" ht="15.75" x14ac:dyDescent="0.25">
      <c r="D28" s="23" t="s">
        <v>31</v>
      </c>
      <c r="F28" s="24">
        <f ca="1">SUMPRODUCT($E$7:$E$14,F19:F26)</f>
        <v>0.65736108105430568</v>
      </c>
      <c r="H28" s="24">
        <f ca="1">SUMPRODUCT($E$7:$E$14,H19:H26)</f>
        <v>0.77965665376361093</v>
      </c>
      <c r="J28" s="24">
        <f ca="1">SUMPRODUCT($E$7:$E$14,J19:J26)</f>
        <v>0.8677114367417379</v>
      </c>
      <c r="L28" s="24">
        <f ca="1">SUMPRODUCT($E$7:$E$14,L19:L26)</f>
        <v>0.79549763616665037</v>
      </c>
      <c r="N28" s="24">
        <f ca="1">SUMPRODUCT($E$7:$E$14,N19:N26)</f>
        <v>0.74606835302836805</v>
      </c>
      <c r="P28" s="24">
        <f ca="1">SUMPRODUCT($E$7:$E$14,P19:P26)</f>
        <v>0.73365623669295343</v>
      </c>
      <c r="R28" s="24">
        <f ca="1">SUMPRODUCT($E$7:$E$14,R19:R26)</f>
        <v>0.65955825514360578</v>
      </c>
      <c r="T28" s="24">
        <f ca="1">SUMPRODUCT($E$7:$E$14,T19:T26)</f>
        <v>1</v>
      </c>
      <c r="U28" s="25">
        <f ca="1">MAX(F28,H28,J28,L28,N28,P28,R28)</f>
        <v>0.8677114367417379</v>
      </c>
    </row>
    <row r="29" spans="1:21" ht="15.75" x14ac:dyDescent="0.25">
      <c r="D29" s="23"/>
      <c r="F29" s="24"/>
      <c r="H29" s="24"/>
      <c r="J29" s="24"/>
      <c r="L29" s="24"/>
      <c r="N29" s="24"/>
      <c r="P29" s="24"/>
      <c r="R29" s="24"/>
      <c r="T29" s="24"/>
      <c r="U29" s="25"/>
    </row>
  </sheetData>
  <mergeCells count="15">
    <mergeCell ref="H12:I12"/>
    <mergeCell ref="H13:I13"/>
    <mergeCell ref="H7:I7"/>
    <mergeCell ref="H8:I8"/>
    <mergeCell ref="H9:I9"/>
    <mergeCell ref="H10:I10"/>
    <mergeCell ref="H11:I11"/>
    <mergeCell ref="E17:F17"/>
    <mergeCell ref="G17:H17"/>
    <mergeCell ref="I17:J17"/>
    <mergeCell ref="Q17:R17"/>
    <mergeCell ref="S17:T17"/>
    <mergeCell ref="O17:P17"/>
    <mergeCell ref="K17:L17"/>
    <mergeCell ref="M17:N17"/>
  </mergeCells>
  <conditionalFormatting sqref="D19:D26">
    <cfRule type="cellIs" dxfId="10" priority="10" operator="equal">
      <formula>"Inverso"</formula>
    </cfRule>
    <cfRule type="cellIs" dxfId="9" priority="11" operator="equal">
      <formula>"Directo"</formula>
    </cfRule>
  </conditionalFormatting>
  <conditionalFormatting sqref="E19:E26">
    <cfRule type="expression" dxfId="8" priority="18">
      <formula>E19=$S19</formula>
    </cfRule>
  </conditionalFormatting>
  <conditionalFormatting sqref="F28:F29 H28:H29 J28:J29 L28:L29 N28:N29 P28:P29 R28:R29">
    <cfRule type="expression" dxfId="7" priority="2">
      <formula>F28=$U$28</formula>
    </cfRule>
  </conditionalFormatting>
  <conditionalFormatting sqref="G19:G26">
    <cfRule type="expression" dxfId="6" priority="9">
      <formula>G19=$S19</formula>
    </cfRule>
  </conditionalFormatting>
  <conditionalFormatting sqref="I19:I26">
    <cfRule type="expression" dxfId="5" priority="8">
      <formula>I19=$S19</formula>
    </cfRule>
  </conditionalFormatting>
  <conditionalFormatting sqref="J7:J13">
    <cfRule type="expression" dxfId="4" priority="1">
      <formula>J7=MAX($J$7:$J$13)</formula>
    </cfRule>
  </conditionalFormatting>
  <conditionalFormatting sqref="K19:K26">
    <cfRule type="expression" dxfId="3" priority="7">
      <formula>K19=$S19</formula>
    </cfRule>
  </conditionalFormatting>
  <conditionalFormatting sqref="M19:M26">
    <cfRule type="expression" dxfId="2" priority="6">
      <formula>M19=$S19</formula>
    </cfRule>
  </conditionalFormatting>
  <conditionalFormatting sqref="O19:O26">
    <cfRule type="expression" dxfId="1" priority="5">
      <formula>O19=$S19</formula>
    </cfRule>
  </conditionalFormatting>
  <conditionalFormatting sqref="Q19:Q26">
    <cfRule type="expression" dxfId="0" priority="4">
      <formula>Q19=$S19</formula>
    </cfRule>
  </conditionalFormatting>
  <dataValidations count="1">
    <dataValidation type="list" allowBlank="1" showInputMessage="1" showErrorMessage="1" sqref="D7:D14" xr:uid="{226F9A8E-3527-47A6-9F98-F946397B1D57}">
      <formula1>"Directo,Inverso"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Evaluación de proveedores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2012-02-17T19:09:44Z</dcterms:created>
  <dcterms:modified xsi:type="dcterms:W3CDTF">2025-09-08T15:30:35Z</dcterms:modified>
</cp:coreProperties>
</file>